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'BalSheet'!$A$1:$D$51</definedName>
    <definedName name="_xlnm.Print_Area" localSheetId="0">'Cashflow'!$A$1:$H$65</definedName>
    <definedName name="_xlnm.Print_Area" localSheetId="3">'Equity '!$A$1:$J$47</definedName>
    <definedName name="_xlnm.Print_Area" localSheetId="1">'Income'!$A$1:$H$53</definedName>
  </definedNames>
  <calcPr fullCalcOnLoad="1"/>
</workbook>
</file>

<file path=xl/sharedStrings.xml><?xml version="1.0" encoding="utf-8"?>
<sst xmlns="http://schemas.openxmlformats.org/spreadsheetml/2006/main" count="197" uniqueCount="152">
  <si>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</si>
  <si>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</si>
  <si>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</si>
  <si>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</si>
  <si>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</si>
  <si>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</si>
  <si>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</si>
  <si>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</si>
  <si>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</si>
  <si>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</si>
  <si>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</si>
  <si>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</si>
  <si>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</si>
  <si>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</si>
  <si>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</si>
  <si>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</si>
  <si>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</si>
  <si>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</si>
  <si>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</si>
  <si>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</si>
  <si>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</si>
  <si>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</si>
  <si>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</si>
  <si>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</si>
  <si>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</si>
  <si>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</si>
  <si>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</si>
  <si>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</si>
  <si>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</si>
  <si>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</si>
  <si>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</si>
  <si>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</si>
  <si>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</si>
  <si>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</si>
  <si>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</si>
  <si>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</si>
  <si>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</si>
  <si>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</si>
  <si>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</si>
  <si>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</si>
  <si>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</si>
  <si>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</si>
  <si>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&amp; cash equivalent at end of year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</si>
  <si>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</si>
  <si>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</si>
  <si>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</si>
  <si>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</si>
  <si>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</si>
  <si>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</si>
  <si>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</si>
  <si>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</si>
  <si>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</si>
  <si>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</si>
  <si>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</si>
  <si>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</si>
  <si>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Additional</t>
  </si>
  <si>
    <t>Note: "RCCPS" - Redeemable Convertible Cumulative Preference Shares</t>
  </si>
  <si>
    <t>CASH FLOWS FROM FINANCING ACTIVITIES</t>
  </si>
  <si>
    <t>Interest waived under the Restructuring Schemes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</si>
  <si>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</si>
  <si>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</si>
  <si>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</si>
  <si>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</si>
  <si>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</si>
  <si>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</si>
  <si>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>Audited</t>
  </si>
  <si>
    <t xml:space="preserve">as at </t>
  </si>
  <si>
    <t>Condensed Consolidated Balance Sheets</t>
  </si>
  <si>
    <t xml:space="preserve"> 30/09/2002</t>
  </si>
  <si>
    <t xml:space="preserve">   NTA per share</t>
  </si>
  <si>
    <t>Interest expenses - RULS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</si>
  <si>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</si>
  <si>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</si>
  <si>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</si>
  <si>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</si>
  <si>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 xml:space="preserve"> 31 December 2003</t>
  </si>
  <si>
    <t>Quarter</t>
  </si>
  <si>
    <t>Ended</t>
  </si>
  <si>
    <t>Profit/(Loss) before taxation</t>
  </si>
  <si>
    <t>Current Year</t>
  </si>
  <si>
    <t>Preceding Year</t>
  </si>
  <si>
    <t>Individual Quarter</t>
  </si>
  <si>
    <t>Cumulative Quarter</t>
  </si>
  <si>
    <t>Term loan waived</t>
  </si>
  <si>
    <t xml:space="preserve">   Reserve on consolidation</t>
  </si>
  <si>
    <t xml:space="preserve"> Purchase of property, plant and equipment</t>
  </si>
  <si>
    <t xml:space="preserve"> Net Proceed from disposal of property, plant &amp; equipment</t>
  </si>
  <si>
    <t xml:space="preserve"> Payments for dry docking expenses</t>
  </si>
  <si>
    <t>Profit/(Loss) after taxation for the Quarter / Period</t>
  </si>
  <si>
    <t>This quarterly financial report must be read in conjunction with the 2003 Audited Financial Statements.</t>
  </si>
  <si>
    <t>Reserve on</t>
  </si>
  <si>
    <t>Consolidation</t>
  </si>
  <si>
    <t>EPS - Basic*  (Sen)</t>
  </si>
  <si>
    <t xml:space="preserve">Period up to </t>
  </si>
  <si>
    <t xml:space="preserve"> Settlement of legal suit under Restructuring Schemes</t>
  </si>
  <si>
    <t xml:space="preserve"> Net changes in current assets</t>
  </si>
  <si>
    <t xml:space="preserve"> Net changes in current liabilities</t>
  </si>
  <si>
    <t xml:space="preserve"> Increase in Share Capital</t>
  </si>
  <si>
    <t xml:space="preserve"> Increase in Redeemable Convertible Preference Shares</t>
  </si>
  <si>
    <t xml:space="preserve"> Increase in Redeemable Unsecured Loan Stock</t>
  </si>
  <si>
    <t xml:space="preserve"> Interest waived under the Restructuring Schemes</t>
  </si>
  <si>
    <t xml:space="preserve"> Interest Expenses</t>
  </si>
  <si>
    <t xml:space="preserve">Cash &amp; cash equivalents at beginning of year </t>
  </si>
  <si>
    <t>Preceding Year Corresponding</t>
  </si>
  <si>
    <t>As at 1 January 2003</t>
  </si>
  <si>
    <t>As at 1 January 2004</t>
  </si>
  <si>
    <t>RCCPS Dividend paid</t>
  </si>
  <si>
    <t>Settlement of legal suit under Restructuring Schemes</t>
  </si>
  <si>
    <t xml:space="preserve"> Settlement for term loan</t>
  </si>
  <si>
    <t xml:space="preserve"> ( 12 months dividend from the date </t>
  </si>
  <si>
    <t>Profit from disposal of property, plant &amp; equipment</t>
  </si>
  <si>
    <t xml:space="preserve"> RULS interest paid</t>
  </si>
  <si>
    <t xml:space="preserve"> RCCPS dividend paid</t>
  </si>
  <si>
    <t xml:space="preserve"> Term loan waived</t>
  </si>
  <si>
    <t>Exceptional Items:-</t>
  </si>
  <si>
    <t>Adjustment for non-cash flow items:-</t>
  </si>
  <si>
    <t>Term Loan waived</t>
  </si>
  <si>
    <t xml:space="preserve">Interest waived </t>
  </si>
  <si>
    <t>Other  Income</t>
  </si>
  <si>
    <t xml:space="preserve"> 30 September 2004</t>
  </si>
  <si>
    <t>30/09/2004</t>
  </si>
  <si>
    <t>30/09/2003</t>
  </si>
  <si>
    <t>9-month</t>
  </si>
  <si>
    <t>Loss on disposal of vessels</t>
  </si>
  <si>
    <t>Impairment losses - property, plant &amp; equipment</t>
  </si>
  <si>
    <t xml:space="preserve">                                 - investment property</t>
  </si>
  <si>
    <t>Provision for doubtful debts</t>
  </si>
  <si>
    <t>Deferred expenditure on disposal vessels written-off</t>
  </si>
  <si>
    <t>Inventories on disposal vessels written-off</t>
  </si>
  <si>
    <t>Period up to 30 September 2003</t>
  </si>
  <si>
    <t>Conversion</t>
  </si>
  <si>
    <t>Cumulative 9-month Period</t>
  </si>
  <si>
    <t>for the period ended 30 September 2004</t>
  </si>
  <si>
    <t>up to 30 September 2004</t>
  </si>
  <si>
    <t>As 30 September 2003</t>
  </si>
  <si>
    <t>As at 30 September 2004</t>
  </si>
  <si>
    <t>Prior year adjustment</t>
  </si>
  <si>
    <t>* After deducting the pro-rated 4% RCCPS dividends of RM1,944,771 for this quarter and RM5,834,313 for this period.</t>
  </si>
  <si>
    <t xml:space="preserve"> ( 5 months dividend from May to Sep'04)</t>
  </si>
  <si>
    <t xml:space="preserve"> 30 Sep 03</t>
  </si>
  <si>
    <t xml:space="preserve"> 30 Sep 04</t>
  </si>
  <si>
    <t xml:space="preserve">                             - investment</t>
  </si>
  <si>
    <t>Deferred expenditure on disposed vessels written-off</t>
  </si>
  <si>
    <t>Profit/(Loss) on disposal of property, plant &amp; equipment</t>
  </si>
  <si>
    <t xml:space="preserve"> Net changes in inventories</t>
  </si>
  <si>
    <t xml:space="preserve">Net Current Assets </t>
  </si>
  <si>
    <t>Shareholders' Funds</t>
  </si>
  <si>
    <t>Profit before Exceptional Items</t>
  </si>
  <si>
    <t>RCCPS Dividend accrual</t>
  </si>
  <si>
    <t>Net profit  before tax</t>
  </si>
  <si>
    <t>Profit from Operations</t>
  </si>
  <si>
    <t xml:space="preserve">   of issue on 29 April 2003)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</si>
</sst>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B1">
      <selection activeCell="C7" sqref="C7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3.14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122</v>
      </c>
      <c r="E4" s="38"/>
      <c r="F4" s="38" t="s">
        <v>122</v>
      </c>
      <c r="G4" s="3"/>
    </row>
    <row r="5" spans="1:8" ht="15.75">
      <c r="A5" s="35"/>
      <c r="B5" s="36"/>
      <c r="C5" s="37"/>
      <c r="D5" s="38" t="s">
        <v>45</v>
      </c>
      <c r="E5" s="38"/>
      <c r="F5" s="38" t="s">
        <v>93</v>
      </c>
      <c r="G5" s="3"/>
      <c r="H5" s="3" t="s">
        <v>46</v>
      </c>
    </row>
    <row r="6" spans="1:8" s="1" customFormat="1" ht="15.75">
      <c r="A6" s="37"/>
      <c r="B6" s="36"/>
      <c r="C6" s="37"/>
      <c r="D6" s="39" t="s">
        <v>140</v>
      </c>
      <c r="E6" s="39"/>
      <c r="F6" s="39" t="s">
        <v>139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6" ht="15.75">
      <c r="A8" s="35"/>
      <c r="B8" s="40"/>
      <c r="C8" s="35"/>
      <c r="D8" s="35"/>
      <c r="E8" s="35"/>
      <c r="F8" s="35"/>
    </row>
    <row r="9" spans="1:8" ht="15.75">
      <c r="A9" s="35"/>
      <c r="B9" s="40" t="s">
        <v>149</v>
      </c>
      <c r="C9" s="35"/>
      <c r="D9" s="41">
        <f>+Income!E40</f>
        <v>14041095</v>
      </c>
      <c r="E9" s="41"/>
      <c r="F9" s="41">
        <f>+Income!F44</f>
        <v>39257138</v>
      </c>
      <c r="G9" s="5"/>
      <c r="H9" s="5">
        <v>-59573272</v>
      </c>
    </row>
    <row r="10" spans="1:7" ht="15.75">
      <c r="A10" s="35"/>
      <c r="B10" s="40"/>
      <c r="C10" s="35"/>
      <c r="D10" s="41"/>
      <c r="E10" s="41"/>
      <c r="F10" s="41"/>
      <c r="G10" s="5"/>
    </row>
    <row r="11" spans="1:7" ht="15.75">
      <c r="A11" s="35"/>
      <c r="B11" s="40" t="s">
        <v>115</v>
      </c>
      <c r="C11" s="35"/>
      <c r="D11" s="41"/>
      <c r="E11" s="41"/>
      <c r="F11" s="41"/>
      <c r="G11" s="5"/>
    </row>
    <row r="12" spans="1:8" ht="15.75">
      <c r="A12" s="35"/>
      <c r="B12" s="40"/>
      <c r="C12" s="40" t="s">
        <v>2</v>
      </c>
      <c r="D12" s="41">
        <v>7068706</v>
      </c>
      <c r="E12" s="41"/>
      <c r="F12" s="41">
        <v>6930658</v>
      </c>
      <c r="G12" s="5"/>
      <c r="H12" s="5">
        <v>14541180</v>
      </c>
    </row>
    <row r="13" spans="1:8" ht="15.75">
      <c r="A13" s="35"/>
      <c r="B13" s="40"/>
      <c r="C13" s="40" t="s">
        <v>3</v>
      </c>
      <c r="D13" s="41">
        <v>5178141</v>
      </c>
      <c r="E13" s="41"/>
      <c r="F13" s="41">
        <v>5844150</v>
      </c>
      <c r="G13" s="5"/>
      <c r="H13" s="5">
        <v>9245824</v>
      </c>
    </row>
    <row r="14" spans="1:8" ht="15.75">
      <c r="A14" s="35"/>
      <c r="B14" s="40"/>
      <c r="C14" s="40" t="s">
        <v>70</v>
      </c>
      <c r="D14" s="41">
        <v>4842853</v>
      </c>
      <c r="E14" s="41"/>
      <c r="F14" s="41">
        <v>4586768</v>
      </c>
      <c r="G14" s="20"/>
      <c r="H14" s="5"/>
    </row>
    <row r="15" spans="1:8" ht="15.75">
      <c r="A15" s="35"/>
      <c r="B15" s="40"/>
      <c r="C15" s="40" t="s">
        <v>124</v>
      </c>
      <c r="D15" s="41">
        <v>0</v>
      </c>
      <c r="E15" s="41"/>
      <c r="F15" s="41">
        <v>47886137</v>
      </c>
      <c r="G15" s="20"/>
      <c r="H15" s="5"/>
    </row>
    <row r="16" spans="1:8" ht="15.75">
      <c r="A16" s="35"/>
      <c r="B16" s="40"/>
      <c r="C16" s="40" t="s">
        <v>141</v>
      </c>
      <c r="D16" s="41">
        <v>0</v>
      </c>
      <c r="E16" s="41"/>
      <c r="F16" s="41">
        <v>24803935</v>
      </c>
      <c r="G16" s="20"/>
      <c r="H16" s="5"/>
    </row>
    <row r="17" spans="1:8" ht="15.75">
      <c r="A17" s="35"/>
      <c r="B17" s="40"/>
      <c r="C17" s="40" t="s">
        <v>142</v>
      </c>
      <c r="D17" s="41">
        <v>0</v>
      </c>
      <c r="E17" s="41"/>
      <c r="F17" s="41">
        <v>6462815</v>
      </c>
      <c r="G17" s="20"/>
      <c r="H17" s="5"/>
    </row>
    <row r="18" spans="1:8" ht="15.75">
      <c r="A18" s="35"/>
      <c r="B18" s="40"/>
      <c r="C18" s="40" t="s">
        <v>143</v>
      </c>
      <c r="D18" s="41">
        <v>0</v>
      </c>
      <c r="E18" s="41"/>
      <c r="F18" s="41">
        <v>19259719</v>
      </c>
      <c r="G18" s="20"/>
      <c r="H18" s="5"/>
    </row>
    <row r="19" spans="1:8" ht="15.75">
      <c r="A19" s="35"/>
      <c r="B19" s="40"/>
      <c r="C19" s="40" t="s">
        <v>83</v>
      </c>
      <c r="D19" s="41">
        <v>-5000000</v>
      </c>
      <c r="E19" s="41"/>
      <c r="F19" s="41">
        <v>0</v>
      </c>
      <c r="G19" s="20"/>
      <c r="H19" s="5"/>
    </row>
    <row r="20" spans="1:8" ht="15.75">
      <c r="A20" s="35"/>
      <c r="B20" s="40"/>
      <c r="C20" s="40" t="s">
        <v>110</v>
      </c>
      <c r="D20" s="41">
        <v>-1154472</v>
      </c>
      <c r="E20" s="41"/>
      <c r="F20" s="41">
        <v>0</v>
      </c>
      <c r="G20" s="20"/>
      <c r="H20" s="5"/>
    </row>
    <row r="21" spans="1:8" ht="15.75">
      <c r="A21" s="35"/>
      <c r="B21" s="40"/>
      <c r="C21" s="40" t="s">
        <v>107</v>
      </c>
      <c r="D21" s="41">
        <v>0</v>
      </c>
      <c r="E21" s="41"/>
      <c r="F21" s="41">
        <v>30193422</v>
      </c>
      <c r="G21" s="20"/>
      <c r="H21" s="5"/>
    </row>
    <row r="22" spans="1:8" ht="15.75">
      <c r="A22" s="35"/>
      <c r="B22" s="40"/>
      <c r="C22" s="40" t="s">
        <v>58</v>
      </c>
      <c r="D22" s="42">
        <v>0</v>
      </c>
      <c r="E22" s="42"/>
      <c r="F22" s="42">
        <v>-180124649</v>
      </c>
      <c r="G22" s="20"/>
      <c r="H22" s="5"/>
    </row>
    <row r="23" spans="1:8" ht="19.5" customHeight="1">
      <c r="A23" s="35"/>
      <c r="B23" s="40" t="s">
        <v>40</v>
      </c>
      <c r="C23" s="35"/>
      <c r="D23" s="43">
        <f>SUM(D9:D22)</f>
        <v>24976323</v>
      </c>
      <c r="E23" s="43"/>
      <c r="F23" s="43">
        <f>SUM(F9:F22)</f>
        <v>5100093</v>
      </c>
      <c r="G23" s="20"/>
      <c r="H23" s="20"/>
    </row>
    <row r="24" spans="1:8" ht="15.75">
      <c r="A24" s="35"/>
      <c r="B24" s="40"/>
      <c r="C24" s="35"/>
      <c r="D24" s="41"/>
      <c r="E24" s="43"/>
      <c r="F24" s="41"/>
      <c r="G24" s="5"/>
      <c r="H24" s="5"/>
    </row>
    <row r="25" spans="1:8" ht="16.5" customHeight="1">
      <c r="A25" s="35"/>
      <c r="B25" s="40" t="s">
        <v>5</v>
      </c>
      <c r="C25" s="35"/>
      <c r="D25" s="41"/>
      <c r="E25" s="43"/>
      <c r="F25" s="41"/>
      <c r="G25" s="5"/>
      <c r="H25" s="5"/>
    </row>
    <row r="26" spans="1:8" ht="16.5" customHeight="1">
      <c r="A26" s="35"/>
      <c r="B26" s="40"/>
      <c r="C26" s="35" t="s">
        <v>95</v>
      </c>
      <c r="D26" s="41">
        <v>3096363</v>
      </c>
      <c r="E26" s="43"/>
      <c r="F26" s="41">
        <v>7328935</v>
      </c>
      <c r="G26" s="5"/>
      <c r="H26" s="5"/>
    </row>
    <row r="27" spans="1:8" ht="16.5" customHeight="1">
      <c r="A27" s="35"/>
      <c r="B27" s="40"/>
      <c r="C27" s="35" t="s">
        <v>144</v>
      </c>
      <c r="D27" s="41">
        <v>0</v>
      </c>
      <c r="E27" s="43"/>
      <c r="F27" s="41">
        <v>2714207</v>
      </c>
      <c r="G27" s="5"/>
      <c r="H27" s="5"/>
    </row>
    <row r="28" spans="1:8" ht="16.5" customHeight="1">
      <c r="A28" s="35"/>
      <c r="B28" s="40"/>
      <c r="C28" s="35" t="s">
        <v>96</v>
      </c>
      <c r="D28" s="42">
        <f>-6568988+1</f>
        <v>-6568987</v>
      </c>
      <c r="E28" s="42"/>
      <c r="F28" s="42">
        <v>-690231883</v>
      </c>
      <c r="G28" s="43"/>
      <c r="H28" s="5"/>
    </row>
    <row r="29" spans="1:9" ht="19.5" customHeight="1">
      <c r="A29" s="35"/>
      <c r="B29" s="40" t="s">
        <v>37</v>
      </c>
      <c r="C29" s="35"/>
      <c r="D29" s="43">
        <f>SUM(D23:D28)</f>
        <v>21503699</v>
      </c>
      <c r="E29" s="43"/>
      <c r="F29" s="43">
        <f>SUM(F23:F28)</f>
        <v>-675088648</v>
      </c>
      <c r="G29" s="20"/>
      <c r="H29" s="20">
        <f>SUM(H23:H28)</f>
        <v>0</v>
      </c>
      <c r="I29" s="28"/>
    </row>
    <row r="30" spans="1:9" ht="14.25" customHeight="1">
      <c r="A30" s="35"/>
      <c r="B30" s="40" t="s">
        <v>59</v>
      </c>
      <c r="C30" s="35"/>
      <c r="D30" s="42">
        <v>-245235</v>
      </c>
      <c r="E30" s="42"/>
      <c r="F30" s="42">
        <v>-106957</v>
      </c>
      <c r="G30" s="20"/>
      <c r="H30" s="20">
        <v>-175733</v>
      </c>
      <c r="I30" s="29"/>
    </row>
    <row r="31" spans="1:8" ht="19.5" customHeight="1">
      <c r="A31" s="35"/>
      <c r="B31" s="40" t="s">
        <v>61</v>
      </c>
      <c r="C31" s="35"/>
      <c r="D31" s="44">
        <f>SUM(D29:D30)</f>
        <v>21258464</v>
      </c>
      <c r="E31" s="44"/>
      <c r="F31" s="44">
        <f>SUM(F29:F30)</f>
        <v>-675195605</v>
      </c>
      <c r="G31" s="20"/>
      <c r="H31" s="21">
        <f>SUM(H29:H30)</f>
        <v>-175733</v>
      </c>
    </row>
    <row r="32" spans="1:8" ht="15.75">
      <c r="A32" s="35"/>
      <c r="B32" s="40"/>
      <c r="C32" s="35"/>
      <c r="D32" s="41"/>
      <c r="E32" s="43"/>
      <c r="F32" s="41"/>
      <c r="G32" s="20"/>
      <c r="H32" s="5"/>
    </row>
    <row r="33" spans="1:8" ht="17.25" customHeight="1">
      <c r="A33" s="35"/>
      <c r="B33" s="36" t="s">
        <v>6</v>
      </c>
      <c r="C33" s="35"/>
      <c r="D33" s="41"/>
      <c r="E33" s="43"/>
      <c r="F33" s="41"/>
      <c r="G33" s="20"/>
      <c r="H33" s="5"/>
    </row>
    <row r="34" spans="1:9" ht="15.75">
      <c r="A34" s="35"/>
      <c r="B34" s="40" t="s">
        <v>85</v>
      </c>
      <c r="C34" s="35"/>
      <c r="D34" s="41">
        <v>-691258</v>
      </c>
      <c r="E34" s="43"/>
      <c r="F34" s="41">
        <v>-41072720</v>
      </c>
      <c r="G34" s="20"/>
      <c r="H34" s="5">
        <v>-134084</v>
      </c>
      <c r="I34" s="27"/>
    </row>
    <row r="35" spans="1:9" ht="15.75">
      <c r="A35" s="35"/>
      <c r="B35" s="40" t="s">
        <v>86</v>
      </c>
      <c r="C35" s="35"/>
      <c r="D35" s="41">
        <v>2600000</v>
      </c>
      <c r="E35" s="43"/>
      <c r="F35" s="41">
        <v>35644000</v>
      </c>
      <c r="G35" s="20"/>
      <c r="H35" s="5">
        <v>312000</v>
      </c>
      <c r="I35" s="27"/>
    </row>
    <row r="36" spans="1:9" ht="14.25" customHeight="1">
      <c r="A36" s="35"/>
      <c r="B36" s="40" t="s">
        <v>87</v>
      </c>
      <c r="C36" s="35"/>
      <c r="D36" s="42">
        <v>-7643560</v>
      </c>
      <c r="E36" s="42"/>
      <c r="F36" s="42">
        <v>-1633665</v>
      </c>
      <c r="G36" s="20"/>
      <c r="H36" s="5">
        <v>-7054286</v>
      </c>
      <c r="I36" s="27"/>
    </row>
    <row r="37" spans="1:8" ht="16.5" customHeight="1">
      <c r="A37" s="35"/>
      <c r="B37" s="40"/>
      <c r="C37" s="35"/>
      <c r="D37" s="44">
        <f>SUM(D34:D36)</f>
        <v>-5734818</v>
      </c>
      <c r="E37" s="44"/>
      <c r="F37" s="44">
        <f>SUM(F34:F36)</f>
        <v>-7062385</v>
      </c>
      <c r="G37" s="20"/>
      <c r="H37" s="21">
        <f>SUM(H34:H36)</f>
        <v>-6876370</v>
      </c>
    </row>
    <row r="38" spans="1:8" ht="16.5" customHeight="1">
      <c r="A38" s="35"/>
      <c r="B38" s="40"/>
      <c r="C38" s="35"/>
      <c r="D38" s="43"/>
      <c r="E38" s="43"/>
      <c r="F38" s="43"/>
      <c r="G38" s="20"/>
      <c r="H38" s="20"/>
    </row>
    <row r="39" spans="1:8" ht="16.5" customHeight="1">
      <c r="A39" s="35"/>
      <c r="B39" s="36" t="s">
        <v>57</v>
      </c>
      <c r="C39" s="35"/>
      <c r="D39" s="43"/>
      <c r="E39" s="43"/>
      <c r="F39" s="43"/>
      <c r="G39" s="20"/>
      <c r="H39" s="20"/>
    </row>
    <row r="40" spans="1:8" ht="16.5" customHeight="1">
      <c r="A40" s="35"/>
      <c r="B40" s="40" t="s">
        <v>97</v>
      </c>
      <c r="C40" s="35"/>
      <c r="D40" s="43">
        <v>0</v>
      </c>
      <c r="E40" s="43"/>
      <c r="F40" s="43">
        <v>216579753</v>
      </c>
      <c r="G40" s="20"/>
      <c r="H40" s="20"/>
    </row>
    <row r="41" spans="1:8" ht="16.5" customHeight="1">
      <c r="A41" s="35"/>
      <c r="B41" s="40" t="s">
        <v>98</v>
      </c>
      <c r="C41" s="35"/>
      <c r="D41" s="43">
        <v>0</v>
      </c>
      <c r="E41" s="43"/>
      <c r="F41" s="43">
        <v>194477128</v>
      </c>
      <c r="G41" s="20"/>
      <c r="H41" s="20"/>
    </row>
    <row r="42" spans="1:8" ht="16.5" customHeight="1">
      <c r="A42" s="35"/>
      <c r="B42" s="40" t="s">
        <v>99</v>
      </c>
      <c r="C42" s="35"/>
      <c r="D42" s="43">
        <v>0</v>
      </c>
      <c r="E42" s="43"/>
      <c r="F42" s="43">
        <v>160257699</v>
      </c>
      <c r="G42" s="20"/>
      <c r="H42" s="20"/>
    </row>
    <row r="43" spans="1:8" ht="16.5" customHeight="1">
      <c r="A43" s="35"/>
      <c r="B43" s="40" t="s">
        <v>100</v>
      </c>
      <c r="C43" s="35"/>
      <c r="D43" s="43">
        <v>0</v>
      </c>
      <c r="E43" s="43"/>
      <c r="F43" s="43">
        <v>180124647</v>
      </c>
      <c r="G43" s="20"/>
      <c r="H43" s="20"/>
    </row>
    <row r="44" spans="1:8" ht="16.5" customHeight="1">
      <c r="A44" s="35"/>
      <c r="B44" s="40" t="s">
        <v>112</v>
      </c>
      <c r="C44" s="35"/>
      <c r="D44" s="43">
        <v>-7755416</v>
      </c>
      <c r="E44" s="43"/>
      <c r="F44" s="43">
        <v>0</v>
      </c>
      <c r="G44" s="20"/>
      <c r="H44" s="20"/>
    </row>
    <row r="45" spans="1:8" ht="16.5" customHeight="1">
      <c r="A45" s="35"/>
      <c r="B45" s="40" t="s">
        <v>111</v>
      </c>
      <c r="C45" s="35"/>
      <c r="D45" s="43">
        <f>-35123-6410307.96</f>
        <v>-6445430.96</v>
      </c>
      <c r="E45" s="43"/>
      <c r="F45" s="43">
        <v>0</v>
      </c>
      <c r="G45" s="20"/>
      <c r="H45" s="20"/>
    </row>
    <row r="46" spans="1:8" ht="16.5" customHeight="1">
      <c r="A46" s="35"/>
      <c r="B46" s="40" t="s">
        <v>113</v>
      </c>
      <c r="C46" s="35"/>
      <c r="D46" s="43">
        <v>5000000</v>
      </c>
      <c r="E46" s="43"/>
      <c r="F46" s="43">
        <v>0</v>
      </c>
      <c r="G46" s="20"/>
      <c r="H46" s="20"/>
    </row>
    <row r="47" spans="1:8" ht="16.5" customHeight="1">
      <c r="A47" s="35"/>
      <c r="B47" s="40" t="s">
        <v>108</v>
      </c>
      <c r="C47" s="35"/>
      <c r="D47" s="43">
        <v>-30000000</v>
      </c>
      <c r="E47" s="43"/>
      <c r="F47" s="43">
        <v>0</v>
      </c>
      <c r="G47" s="20"/>
      <c r="H47" s="20"/>
    </row>
    <row r="48" spans="1:8" ht="16.5" customHeight="1">
      <c r="A48" s="35"/>
      <c r="B48" s="40" t="s">
        <v>101</v>
      </c>
      <c r="C48" s="35"/>
      <c r="D48" s="43">
        <v>0</v>
      </c>
      <c r="E48" s="43"/>
      <c r="F48" s="43">
        <v>-2450000</v>
      </c>
      <c r="G48" s="20"/>
      <c r="H48" s="20"/>
    </row>
    <row r="49" spans="1:8" ht="17.25" customHeight="1">
      <c r="A49" s="35"/>
      <c r="B49" s="40" t="s">
        <v>94</v>
      </c>
      <c r="C49" s="35"/>
      <c r="D49" s="43">
        <v>0</v>
      </c>
      <c r="E49" s="43"/>
      <c r="F49" s="43">
        <v>-30193422</v>
      </c>
      <c r="G49" s="20"/>
      <c r="H49" s="20">
        <v>0</v>
      </c>
    </row>
    <row r="50" spans="1:8" ht="16.5" customHeight="1">
      <c r="A50" s="35"/>
      <c r="B50" s="40"/>
      <c r="C50" s="35"/>
      <c r="D50" s="44">
        <f>SUM(D40:D49)</f>
        <v>-39200846.96</v>
      </c>
      <c r="E50" s="44"/>
      <c r="F50" s="44">
        <f>SUM(F40:F49)</f>
        <v>718795805</v>
      </c>
      <c r="G50" s="20"/>
      <c r="H50" s="21">
        <f>SUM(H49:H49)</f>
        <v>0</v>
      </c>
    </row>
    <row r="51" spans="1:8" ht="16.5" customHeight="1">
      <c r="A51" s="35"/>
      <c r="B51" s="40"/>
      <c r="C51" s="35"/>
      <c r="D51" s="43"/>
      <c r="E51" s="43"/>
      <c r="F51" s="43"/>
      <c r="G51" s="20"/>
      <c r="H51" s="20"/>
    </row>
    <row r="52" spans="1:8" ht="17.25" customHeight="1">
      <c r="A52" s="35"/>
      <c r="B52" s="36" t="s">
        <v>7</v>
      </c>
      <c r="C52" s="35"/>
      <c r="D52" s="41"/>
      <c r="E52" s="43"/>
      <c r="F52" s="41"/>
      <c r="G52" s="20"/>
      <c r="H52" s="5"/>
    </row>
    <row r="53" spans="1:8" ht="15.75">
      <c r="A53" s="35"/>
      <c r="B53" s="40" t="s">
        <v>41</v>
      </c>
      <c r="C53" s="35"/>
      <c r="D53" s="41">
        <f>D31+D37+D50</f>
        <v>-23677200.96</v>
      </c>
      <c r="E53" s="43"/>
      <c r="F53" s="43">
        <f>F31+F37+F50</f>
        <v>36537815</v>
      </c>
      <c r="G53" s="20"/>
      <c r="H53" s="5">
        <f>H31+H37+H50</f>
        <v>-7052103</v>
      </c>
    </row>
    <row r="54" spans="1:8" ht="15.75">
      <c r="A54" s="35"/>
      <c r="B54" s="40" t="s">
        <v>102</v>
      </c>
      <c r="C54" s="35"/>
      <c r="D54" s="42">
        <v>85729078</v>
      </c>
      <c r="E54" s="42"/>
      <c r="F54" s="42">
        <v>20995343</v>
      </c>
      <c r="G54" s="20"/>
      <c r="H54" s="5">
        <v>-3326944</v>
      </c>
    </row>
    <row r="55" spans="1:8" ht="21.75" customHeight="1" thickBot="1">
      <c r="A55" s="35"/>
      <c r="B55" s="40" t="s">
        <v>42</v>
      </c>
      <c r="C55" s="35"/>
      <c r="D55" s="45">
        <f>SUM(D53:D54)</f>
        <v>62051877.04</v>
      </c>
      <c r="E55" s="45"/>
      <c r="F55" s="45">
        <f>SUM(F53:F54)</f>
        <v>57533158</v>
      </c>
      <c r="G55" s="20"/>
      <c r="H55" s="10">
        <f>SUM(H53:H54)</f>
        <v>-10379047</v>
      </c>
    </row>
    <row r="56" spans="1:8" ht="16.5" thickTop="1">
      <c r="A56" s="35"/>
      <c r="B56" s="40"/>
      <c r="C56" s="35"/>
      <c r="D56" s="41"/>
      <c r="E56" s="43"/>
      <c r="F56" s="41"/>
      <c r="G56" s="5"/>
      <c r="H56" s="5"/>
    </row>
    <row r="57" spans="1:8" ht="15.75">
      <c r="A57" s="35"/>
      <c r="B57" s="40"/>
      <c r="C57" s="35"/>
      <c r="D57" s="41"/>
      <c r="E57" s="43"/>
      <c r="F57" s="41"/>
      <c r="G57" s="5"/>
      <c r="H57" s="5"/>
    </row>
    <row r="58" spans="1:8" ht="17.25" customHeight="1">
      <c r="A58" s="35"/>
      <c r="B58" s="36" t="s">
        <v>60</v>
      </c>
      <c r="C58" s="35"/>
      <c r="D58" s="41"/>
      <c r="E58" s="43"/>
      <c r="F58" s="41"/>
      <c r="G58" s="5"/>
      <c r="H58" s="5"/>
    </row>
    <row r="59" spans="1:9" ht="12.75" customHeight="1">
      <c r="A59" s="35"/>
      <c r="B59" s="40" t="s">
        <v>43</v>
      </c>
      <c r="C59" s="35"/>
      <c r="D59" s="41">
        <v>3171166</v>
      </c>
      <c r="E59" s="43"/>
      <c r="F59" s="41">
        <v>38733100</v>
      </c>
      <c r="G59" s="5"/>
      <c r="H59" s="5">
        <v>3563029</v>
      </c>
      <c r="I59" s="27"/>
    </row>
    <row r="60" spans="1:9" ht="15.75">
      <c r="A60" s="35"/>
      <c r="B60" s="40" t="s">
        <v>44</v>
      </c>
      <c r="C60" s="35"/>
      <c r="D60" s="42">
        <v>58880711</v>
      </c>
      <c r="E60" s="42"/>
      <c r="F60" s="42">
        <v>18800060</v>
      </c>
      <c r="G60" s="5"/>
      <c r="H60" s="5">
        <v>18766281</v>
      </c>
      <c r="I60" s="27"/>
    </row>
    <row r="61" spans="1:9" ht="15.75" customHeight="1" thickBot="1">
      <c r="A61" s="35"/>
      <c r="B61" s="40"/>
      <c r="C61" s="35"/>
      <c r="D61" s="45">
        <f>SUM(D59:D60)</f>
        <v>62051877</v>
      </c>
      <c r="E61" s="45"/>
      <c r="F61" s="45">
        <f>SUM(F59:F60)</f>
        <v>57533160</v>
      </c>
      <c r="G61" s="5"/>
      <c r="H61" s="5"/>
      <c r="I61" s="27"/>
    </row>
    <row r="62" spans="1:9" ht="16.5" thickTop="1">
      <c r="A62" s="35"/>
      <c r="B62" s="50"/>
      <c r="C62" s="51"/>
      <c r="D62" s="43"/>
      <c r="E62" s="43"/>
      <c r="F62" s="43"/>
      <c r="G62" s="5"/>
      <c r="H62" s="5">
        <v>18766281</v>
      </c>
      <c r="I62" s="27"/>
    </row>
    <row r="63" spans="1:8" ht="17.25" customHeight="1">
      <c r="A63" s="35"/>
      <c r="B63" s="50"/>
      <c r="C63" s="52"/>
      <c r="D63" s="43"/>
      <c r="E63" s="43"/>
      <c r="F63" s="43"/>
      <c r="G63" s="20"/>
      <c r="H63" s="20">
        <f>SUM(H59:H62)</f>
        <v>41095591</v>
      </c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 t="s">
        <v>89</v>
      </c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/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/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/>
      <c r="E71" s="41"/>
      <c r="F71" s="41"/>
      <c r="G71" s="5"/>
    </row>
    <row r="72" spans="1:7" ht="15.75">
      <c r="A72" s="35"/>
      <c r="B72" s="40"/>
      <c r="C72" s="35"/>
      <c r="D72" s="41"/>
      <c r="E72" s="41"/>
      <c r="F72" s="41"/>
      <c r="G72" s="5"/>
    </row>
    <row r="73" spans="1:7" ht="15.75">
      <c r="A73" s="35"/>
      <c r="B73" s="40"/>
      <c r="C73" s="35"/>
      <c r="D73" s="41"/>
      <c r="E73" s="41"/>
      <c r="F73" s="41"/>
      <c r="G73" s="5"/>
    </row>
    <row r="74" spans="1:7" ht="15.75">
      <c r="A74" s="35"/>
      <c r="B74" s="40"/>
      <c r="C74" s="35"/>
      <c r="D74" s="41"/>
      <c r="E74" s="41"/>
      <c r="F74" s="41"/>
      <c r="G74" s="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  <row r="160" spans="1:6" ht="15.75">
      <c r="A160" s="35"/>
      <c r="B160" s="40"/>
      <c r="C160" s="35"/>
      <c r="D160" s="35"/>
      <c r="E160" s="35"/>
      <c r="F160" s="35"/>
    </row>
    <row r="161" spans="1:6" ht="15.75">
      <c r="A161" s="35"/>
      <c r="B161" s="40"/>
      <c r="C161" s="35"/>
      <c r="D161" s="35"/>
      <c r="E161" s="35"/>
      <c r="F161" s="35"/>
    </row>
    <row r="162" spans="1:6" ht="15.75">
      <c r="A162" s="35"/>
      <c r="B162" s="40"/>
      <c r="C162" s="35"/>
      <c r="D162" s="35"/>
      <c r="E162" s="35"/>
      <c r="F162" s="35"/>
    </row>
  </sheetData>
  <printOptions/>
  <pageMargins left="0.75" right="0.75" top="1" bottom="0.48" header="0.5" footer="0.39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1"/>
  <sheetViews>
    <sheetView view="pageBreakPreview" zoomScaleSheetLayoutView="100" workbookViewId="0" topLeftCell="A21">
      <selection activeCell="B7" sqref="B7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3" t="s">
        <v>81</v>
      </c>
      <c r="D5" s="53"/>
      <c r="E5" s="53" t="s">
        <v>82</v>
      </c>
      <c r="F5" s="53"/>
      <c r="G5" s="3" t="s">
        <v>10</v>
      </c>
      <c r="H5" s="3" t="s">
        <v>10</v>
      </c>
    </row>
    <row r="6" spans="3:8" ht="12.75">
      <c r="C6" s="3"/>
      <c r="D6" s="3" t="s">
        <v>80</v>
      </c>
      <c r="E6" s="3"/>
      <c r="F6" s="3" t="s">
        <v>80</v>
      </c>
      <c r="G6" s="3" t="s">
        <v>39</v>
      </c>
      <c r="H6" s="3" t="s">
        <v>39</v>
      </c>
    </row>
    <row r="7" spans="3:8" ht="12.75">
      <c r="C7" s="3" t="s">
        <v>79</v>
      </c>
      <c r="D7" s="3" t="s">
        <v>38</v>
      </c>
      <c r="E7" s="3" t="s">
        <v>122</v>
      </c>
      <c r="F7" s="3" t="s">
        <v>38</v>
      </c>
      <c r="G7" s="3" t="s">
        <v>38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45</v>
      </c>
      <c r="F8" s="3" t="s">
        <v>45</v>
      </c>
      <c r="G8" s="3" t="s">
        <v>16</v>
      </c>
      <c r="H8" s="3" t="s">
        <v>45</v>
      </c>
    </row>
    <row r="9" spans="3:8" ht="12.75">
      <c r="C9" s="3" t="s">
        <v>120</v>
      </c>
      <c r="D9" s="3" t="s">
        <v>121</v>
      </c>
      <c r="E9" s="3" t="s">
        <v>120</v>
      </c>
      <c r="F9" s="3" t="s">
        <v>121</v>
      </c>
      <c r="G9" s="4" t="s">
        <v>68</v>
      </c>
      <c r="H9" s="4" t="s">
        <v>68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E13-39477526</f>
        <v>21710173</v>
      </c>
      <c r="D13" s="5">
        <v>24583497</v>
      </c>
      <c r="E13" s="5">
        <v>61187699</v>
      </c>
      <c r="F13" s="5">
        <v>69761098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E15+33802024</f>
        <v>-16176809</v>
      </c>
      <c r="D15" s="5">
        <v>-20634269</v>
      </c>
      <c r="E15" s="5">
        <v>-49978833</v>
      </c>
      <c r="F15" s="5">
        <v>-63203595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118</v>
      </c>
      <c r="C17" s="6">
        <f>E17-284540</f>
        <v>62528</v>
      </c>
      <c r="D17" s="6">
        <v>0</v>
      </c>
      <c r="E17" s="6">
        <f>1520610-1173542</f>
        <v>347068</v>
      </c>
      <c r="F17" s="6">
        <v>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150</v>
      </c>
      <c r="C19" s="5">
        <f>SUM(C13:C17)</f>
        <v>5595892</v>
      </c>
      <c r="D19" s="5">
        <f>SUM(D13:D17)</f>
        <v>3949228</v>
      </c>
      <c r="E19" s="5">
        <f>SUM(E13:E17)</f>
        <v>11555934</v>
      </c>
      <c r="F19" s="5">
        <f>SUM(F13:F17)</f>
        <v>6557503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34</v>
      </c>
      <c r="C21" s="5">
        <f>E21+3240277</f>
        <v>-1602576</v>
      </c>
      <c r="D21" s="5">
        <v>-2337576</v>
      </c>
      <c r="E21" s="5">
        <v>-4842853</v>
      </c>
      <c r="F21" s="5">
        <v>-4586768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6">
        <f>E23-752375</f>
        <v>421167</v>
      </c>
      <c r="D23" s="6">
        <v>9629</v>
      </c>
      <c r="E23" s="6">
        <v>1173542</v>
      </c>
      <c r="F23" s="6">
        <v>33788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147</v>
      </c>
      <c r="C25" s="5">
        <f>SUM(C18:C23)</f>
        <v>4414483</v>
      </c>
      <c r="D25" s="5">
        <f>SUM(D18:D23)</f>
        <v>1621281</v>
      </c>
      <c r="E25" s="5">
        <f>SUM(E18:E23)</f>
        <v>7886623</v>
      </c>
      <c r="F25" s="5">
        <f>SUM(F18:F23)</f>
        <v>2004523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114</v>
      </c>
      <c r="C27" s="5"/>
      <c r="D27" s="5"/>
      <c r="E27" s="5"/>
      <c r="F27" s="5"/>
      <c r="G27" s="20"/>
      <c r="H27" s="20"/>
    </row>
    <row r="28" spans="2:8" ht="12.75">
      <c r="B28" s="2" t="s">
        <v>107</v>
      </c>
      <c r="C28" s="5">
        <v>0</v>
      </c>
      <c r="D28" s="5">
        <v>0</v>
      </c>
      <c r="E28" s="5">
        <v>0</v>
      </c>
      <c r="F28" s="5">
        <v>-30193422</v>
      </c>
      <c r="G28" s="20"/>
      <c r="H28" s="20"/>
    </row>
    <row r="29" spans="2:8" ht="12.75">
      <c r="B29" s="2" t="s">
        <v>117</v>
      </c>
      <c r="C29" s="5">
        <v>0</v>
      </c>
      <c r="D29" s="5">
        <v>0</v>
      </c>
      <c r="E29" s="5">
        <v>0</v>
      </c>
      <c r="F29" s="5">
        <v>180124647</v>
      </c>
      <c r="G29" s="20"/>
      <c r="H29" s="20"/>
    </row>
    <row r="30" spans="2:8" ht="12.75">
      <c r="B30" s="2" t="s">
        <v>123</v>
      </c>
      <c r="C30" s="5">
        <v>0</v>
      </c>
      <c r="D30" s="5">
        <v>-21393799</v>
      </c>
      <c r="E30" s="5">
        <v>0</v>
      </c>
      <c r="F30" s="5">
        <v>-21393799</v>
      </c>
      <c r="G30" s="20"/>
      <c r="H30" s="20"/>
    </row>
    <row r="31" spans="2:8" ht="12.75">
      <c r="B31" s="2" t="s">
        <v>124</v>
      </c>
      <c r="C31" s="5">
        <v>0</v>
      </c>
      <c r="D31" s="5">
        <v>-47886137</v>
      </c>
      <c r="E31" s="5">
        <v>0</v>
      </c>
      <c r="F31" s="5">
        <v>-47886137</v>
      </c>
      <c r="G31" s="20"/>
      <c r="H31" s="20"/>
    </row>
    <row r="32" spans="2:8" ht="12.75">
      <c r="B32" s="2" t="s">
        <v>125</v>
      </c>
      <c r="C32" s="5">
        <v>0</v>
      </c>
      <c r="D32" s="5">
        <v>-24803935</v>
      </c>
      <c r="E32" s="5">
        <v>0</v>
      </c>
      <c r="F32" s="5">
        <v>-24803935</v>
      </c>
      <c r="G32" s="20"/>
      <c r="H32" s="20"/>
    </row>
    <row r="33" spans="2:8" ht="12.75">
      <c r="B33" s="2" t="s">
        <v>126</v>
      </c>
      <c r="C33" s="5">
        <v>0</v>
      </c>
      <c r="D33" s="5">
        <v>-9417717</v>
      </c>
      <c r="E33" s="5">
        <v>0</v>
      </c>
      <c r="F33" s="5">
        <v>-9417717</v>
      </c>
      <c r="G33" s="20"/>
      <c r="H33" s="20"/>
    </row>
    <row r="34" spans="2:8" ht="12.75">
      <c r="B34" s="2" t="s">
        <v>127</v>
      </c>
      <c r="C34" s="5">
        <v>0</v>
      </c>
      <c r="D34" s="5">
        <v>-6462815</v>
      </c>
      <c r="E34" s="5">
        <v>0</v>
      </c>
      <c r="F34" s="5">
        <v>-6462815</v>
      </c>
      <c r="G34" s="20"/>
      <c r="H34" s="20"/>
    </row>
    <row r="35" spans="2:8" ht="12.75">
      <c r="B35" s="2" t="s">
        <v>128</v>
      </c>
      <c r="C35" s="5">
        <v>0</v>
      </c>
      <c r="D35" s="5">
        <v>-2714207</v>
      </c>
      <c r="E35" s="5">
        <v>0</v>
      </c>
      <c r="F35" s="5">
        <v>-2714207</v>
      </c>
      <c r="G35" s="20"/>
      <c r="H35" s="20"/>
    </row>
    <row r="36" spans="2:8" ht="12.75">
      <c r="B36" s="2" t="s">
        <v>116</v>
      </c>
      <c r="C36" s="5">
        <f>E36-5000000</f>
        <v>0</v>
      </c>
      <c r="D36" s="5"/>
      <c r="E36" s="5">
        <v>5000000</v>
      </c>
      <c r="F36" s="5">
        <v>0</v>
      </c>
      <c r="G36" s="20"/>
      <c r="H36" s="20"/>
    </row>
    <row r="37" spans="2:8" ht="12.75">
      <c r="B37" s="2" t="s">
        <v>110</v>
      </c>
      <c r="C37" s="5">
        <v>0</v>
      </c>
      <c r="D37" s="5"/>
      <c r="E37" s="5">
        <v>1154472</v>
      </c>
      <c r="F37" s="5"/>
      <c r="G37" s="20"/>
      <c r="H37" s="20"/>
    </row>
    <row r="38" spans="3:8" ht="12.75">
      <c r="C38" s="6">
        <v>0</v>
      </c>
      <c r="D38" s="6">
        <v>0</v>
      </c>
      <c r="E38" s="6">
        <v>0</v>
      </c>
      <c r="F38" s="6">
        <v>0</v>
      </c>
      <c r="G38" s="20"/>
      <c r="H38" s="20"/>
    </row>
    <row r="39" spans="3:8" ht="12.75">
      <c r="C39" s="5"/>
      <c r="D39" s="5"/>
      <c r="E39" s="5"/>
      <c r="F39" s="5"/>
      <c r="G39" s="20"/>
      <c r="H39" s="20"/>
    </row>
    <row r="40" spans="2:8" ht="12.75">
      <c r="B40" s="2" t="s">
        <v>78</v>
      </c>
      <c r="C40" s="5">
        <f>SUM(C25:C38)</f>
        <v>4414483</v>
      </c>
      <c r="D40" s="5">
        <f>SUM(D25:D38)</f>
        <v>-111057329</v>
      </c>
      <c r="E40" s="5">
        <f>SUM(E25:E38)</f>
        <v>14041095</v>
      </c>
      <c r="F40" s="5">
        <f>SUM(F25:F38)</f>
        <v>39257138</v>
      </c>
      <c r="G40" s="20"/>
      <c r="H40" s="20"/>
    </row>
    <row r="41" spans="3:8" ht="12.75">
      <c r="C41" s="5"/>
      <c r="D41" s="5"/>
      <c r="E41" s="5"/>
      <c r="F41" s="5"/>
      <c r="G41" s="20"/>
      <c r="H41" s="20"/>
    </row>
    <row r="42" spans="2:8" ht="12.75">
      <c r="B42" s="2" t="s">
        <v>15</v>
      </c>
      <c r="C42" s="6">
        <f>E42+217890</f>
        <v>-102755</v>
      </c>
      <c r="D42" s="6">
        <v>0</v>
      </c>
      <c r="E42" s="6">
        <v>-320645</v>
      </c>
      <c r="F42" s="6">
        <v>0</v>
      </c>
      <c r="G42" s="6">
        <v>0</v>
      </c>
      <c r="H42" s="6">
        <v>0</v>
      </c>
    </row>
    <row r="43" spans="3:8" ht="12.75">
      <c r="C43" s="20"/>
      <c r="D43" s="20"/>
      <c r="E43" s="20"/>
      <c r="F43" s="20"/>
      <c r="G43" s="20"/>
      <c r="H43" s="20"/>
    </row>
    <row r="44" spans="2:8" ht="19.5" customHeight="1" thickBot="1">
      <c r="B44" s="2" t="s">
        <v>88</v>
      </c>
      <c r="C44" s="34">
        <f>SUM(C40:C42)</f>
        <v>4311728</v>
      </c>
      <c r="D44" s="34">
        <f>SUM(D40:D42)</f>
        <v>-111057329</v>
      </c>
      <c r="E44" s="34">
        <f>SUM(E40:E42)</f>
        <v>13720450</v>
      </c>
      <c r="F44" s="34">
        <f>SUM(F40:F42)</f>
        <v>39257138</v>
      </c>
      <c r="G44" s="20"/>
      <c r="H44" s="20"/>
    </row>
    <row r="45" spans="3:8" ht="13.5" thickTop="1">
      <c r="C45" s="5"/>
      <c r="D45" s="5"/>
      <c r="E45" s="5"/>
      <c r="F45" s="5"/>
      <c r="G45" s="5"/>
      <c r="H45" s="5"/>
    </row>
    <row r="46" spans="3:8" ht="12.75">
      <c r="C46" s="5"/>
      <c r="D46" s="5"/>
      <c r="E46" s="5"/>
      <c r="F46" s="5"/>
      <c r="G46" s="5"/>
      <c r="H46" s="5"/>
    </row>
    <row r="47" spans="2:8" ht="12.75">
      <c r="B47" s="2" t="s">
        <v>92</v>
      </c>
      <c r="C47" s="22">
        <f>(C44-1944771)/BalSheet!C37*100</f>
        <v>1.0004901053429547</v>
      </c>
      <c r="D47" s="22">
        <f>(D44-2007909)/230265945*100</f>
        <v>-49.10202331482408</v>
      </c>
      <c r="E47" s="22">
        <f>(Income!E44-5834313)/BalSheet!C37*100</f>
        <v>3.3333947502548518</v>
      </c>
      <c r="F47" s="22">
        <f>(F44-3346515)/230265945*100</f>
        <v>15.595281794709157</v>
      </c>
      <c r="G47" s="23" t="e">
        <f>#REF!/19999998*100</f>
        <v>#REF!</v>
      </c>
      <c r="H47" s="23" t="e">
        <f>#REF!/19999998*100</f>
        <v>#REF!</v>
      </c>
    </row>
    <row r="48" spans="2:8" ht="12.75">
      <c r="B48" s="2" t="s">
        <v>48</v>
      </c>
      <c r="C48" s="23">
        <f>(C44-1944771)/BalSheet!C41*100</f>
        <v>0.5491054928739463</v>
      </c>
      <c r="D48" s="22">
        <f>(D44-2007909)/BalSheet!C41*100</f>
        <v>-26.229772335914863</v>
      </c>
      <c r="E48" s="23">
        <f>(E44-5834313)/BalSheet!C41*100</f>
        <v>1.8294887250830765</v>
      </c>
      <c r="F48" s="22">
        <f>(F44-3346515)/BalSheet!C41*100</f>
        <v>8.330831671984521</v>
      </c>
      <c r="G48" s="23">
        <v>0</v>
      </c>
      <c r="H48" s="23">
        <v>0</v>
      </c>
    </row>
    <row r="49" spans="3:8" ht="12.75">
      <c r="C49" s="23"/>
      <c r="D49" s="23"/>
      <c r="E49" s="23"/>
      <c r="F49" s="23"/>
      <c r="G49" s="5"/>
      <c r="H49" s="5"/>
    </row>
    <row r="50" spans="2:8" ht="12.75">
      <c r="B50" s="2" t="s">
        <v>137</v>
      </c>
      <c r="C50" s="23"/>
      <c r="D50" s="23"/>
      <c r="E50" s="23"/>
      <c r="F50" s="23"/>
      <c r="G50" s="5"/>
      <c r="H50" s="5"/>
    </row>
    <row r="51" spans="7:8" ht="12.75">
      <c r="G51" s="5"/>
      <c r="H51" s="5"/>
    </row>
    <row r="52" spans="2:8" ht="12.75">
      <c r="B52" s="7"/>
      <c r="C52" s="7"/>
      <c r="D52" s="7"/>
      <c r="E52" s="7"/>
      <c r="F52" s="7"/>
      <c r="G52" s="5"/>
      <c r="H52" s="5"/>
    </row>
    <row r="53" spans="2:8" ht="12.75">
      <c r="B53" s="2" t="s">
        <v>89</v>
      </c>
      <c r="G53" s="5"/>
      <c r="H53" s="5"/>
    </row>
    <row r="54" spans="7:8" ht="12.75">
      <c r="G54" s="5"/>
      <c r="H54" s="5"/>
    </row>
    <row r="55" spans="7:8" ht="12.75">
      <c r="G55" s="5"/>
      <c r="H55" s="5"/>
    </row>
    <row r="56" spans="7:8" ht="12.75">
      <c r="G56" s="5"/>
      <c r="H56" s="5"/>
    </row>
    <row r="57" spans="7:8" ht="12.75">
      <c r="G57" s="5"/>
      <c r="H57" s="5"/>
    </row>
    <row r="58" spans="7:8" ht="12.75">
      <c r="G58" s="5"/>
      <c r="H58" s="5"/>
    </row>
    <row r="59" spans="7:8" ht="12.75">
      <c r="G59" s="5"/>
      <c r="H59" s="5"/>
    </row>
    <row r="60" spans="7:8" ht="12.75">
      <c r="G60" s="5"/>
      <c r="H60" s="5"/>
    </row>
    <row r="61" spans="7:8" ht="12.75">
      <c r="G61" s="5"/>
      <c r="H61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1"/>
  <sheetViews>
    <sheetView view="pageBreakPreview" zoomScaleSheetLayoutView="100" workbookViewId="0" topLeftCell="A19">
      <selection activeCell="B37" sqref="B37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8515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67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76</v>
      </c>
      <c r="D5" s="12" t="s">
        <v>65</v>
      </c>
    </row>
    <row r="6" spans="3:4" ht="12.75">
      <c r="C6" s="12" t="s">
        <v>77</v>
      </c>
      <c r="D6" s="12" t="s">
        <v>66</v>
      </c>
    </row>
    <row r="7" spans="3:4" ht="12.75">
      <c r="C7" s="12" t="s">
        <v>119</v>
      </c>
      <c r="D7" s="12" t="s">
        <v>75</v>
      </c>
    </row>
    <row r="8" spans="3:4" ht="12.75">
      <c r="C8" s="12" t="s">
        <v>4</v>
      </c>
      <c r="D8" s="12" t="s">
        <v>4</v>
      </c>
    </row>
    <row r="10" spans="2:4" ht="12.75">
      <c r="B10" s="5" t="s">
        <v>36</v>
      </c>
      <c r="C10" s="5">
        <v>110610637</v>
      </c>
      <c r="D10" s="5">
        <v>118374201</v>
      </c>
    </row>
    <row r="12" spans="2:4" ht="12.75">
      <c r="B12" s="5" t="s">
        <v>17</v>
      </c>
      <c r="C12" s="5">
        <f>35000000-7000000-3000000+5000000</f>
        <v>30000000</v>
      </c>
      <c r="D12" s="5">
        <v>30000000</v>
      </c>
    </row>
    <row r="14" spans="2:4" ht="12.75">
      <c r="B14" s="5" t="s">
        <v>47</v>
      </c>
      <c r="C14" s="5">
        <v>12685892</v>
      </c>
      <c r="D14" s="5">
        <v>10220470</v>
      </c>
    </row>
    <row r="16" spans="2:4" ht="12.75">
      <c r="B16" s="5" t="s">
        <v>18</v>
      </c>
      <c r="C16" s="13"/>
      <c r="D16" s="14"/>
    </row>
    <row r="17" spans="2:4" ht="12.75">
      <c r="B17" s="5" t="s">
        <v>19</v>
      </c>
      <c r="C17" s="15">
        <v>3171166</v>
      </c>
      <c r="D17" s="16">
        <v>33370678</v>
      </c>
    </row>
    <row r="18" spans="2:4" ht="12.75">
      <c r="B18" s="5" t="s">
        <v>20</v>
      </c>
      <c r="C18" s="15">
        <v>58880711</v>
      </c>
      <c r="D18" s="16">
        <v>52358400</v>
      </c>
    </row>
    <row r="19" spans="2:4" ht="12.75">
      <c r="B19" s="5" t="s">
        <v>71</v>
      </c>
      <c r="C19" s="15">
        <v>5983657</v>
      </c>
      <c r="D19" s="16">
        <v>6782731</v>
      </c>
    </row>
    <row r="20" spans="2:4" ht="12.75">
      <c r="B20" s="5" t="s">
        <v>72</v>
      </c>
      <c r="C20" s="15">
        <v>13966907</v>
      </c>
      <c r="D20" s="16">
        <v>16264195</v>
      </c>
    </row>
    <row r="21" spans="2:4" ht="12.75">
      <c r="B21" s="5" t="s">
        <v>21</v>
      </c>
      <c r="C21" s="15">
        <v>3368000</v>
      </c>
      <c r="D21" s="16">
        <v>3368000</v>
      </c>
    </row>
    <row r="22" spans="3:4" ht="12.75">
      <c r="C22" s="17">
        <f>SUM(C17:C21)</f>
        <v>85370441</v>
      </c>
      <c r="D22" s="18">
        <f>SUM(D17:D21)</f>
        <v>112144004</v>
      </c>
    </row>
    <row r="23" spans="3:4" ht="12.75">
      <c r="C23" s="15"/>
      <c r="D23" s="16"/>
    </row>
    <row r="24" spans="2:4" ht="12.75">
      <c r="B24" s="5" t="s">
        <v>22</v>
      </c>
      <c r="C24" s="15"/>
      <c r="D24" s="16"/>
    </row>
    <row r="25" spans="2:4" ht="12.75">
      <c r="B25" s="5" t="s">
        <v>23</v>
      </c>
      <c r="C25" s="15">
        <v>0</v>
      </c>
      <c r="D25" s="16">
        <v>35000000</v>
      </c>
    </row>
    <row r="26" spans="2:4" ht="12.75">
      <c r="B26" s="5" t="s">
        <v>73</v>
      </c>
      <c r="C26" s="15">
        <v>4839902</v>
      </c>
      <c r="D26" s="16">
        <v>5325763</v>
      </c>
    </row>
    <row r="27" spans="2:4" ht="12.75">
      <c r="B27" s="5" t="s">
        <v>74</v>
      </c>
      <c r="C27" s="15">
        <v>8075468</v>
      </c>
      <c r="D27" s="16">
        <f>12673593-5186056</f>
        <v>7487537</v>
      </c>
    </row>
    <row r="28" spans="2:4" ht="12.75">
      <c r="B28" s="5" t="s">
        <v>24</v>
      </c>
      <c r="C28" s="15">
        <v>208739</v>
      </c>
      <c r="D28" s="16">
        <v>82596</v>
      </c>
    </row>
    <row r="29" spans="3:4" ht="12.75">
      <c r="C29" s="15"/>
      <c r="D29" s="16"/>
    </row>
    <row r="30" spans="3:4" ht="12.75">
      <c r="C30" s="18">
        <f>SUM(C25:C28)</f>
        <v>13124109</v>
      </c>
      <c r="D30" s="18">
        <f>SUM(D25:D28)</f>
        <v>47895896</v>
      </c>
    </row>
    <row r="32" spans="2:4" ht="12.75">
      <c r="B32" s="5" t="s">
        <v>145</v>
      </c>
      <c r="C32" s="5">
        <f>C22-C30</f>
        <v>72246332</v>
      </c>
      <c r="D32" s="5">
        <f>D22-D30</f>
        <v>64248108</v>
      </c>
    </row>
    <row r="33" spans="3:4" ht="18.75" customHeight="1" thickBot="1">
      <c r="C33" s="10">
        <f>C10+C12+C14+C32</f>
        <v>225542861</v>
      </c>
      <c r="D33" s="10">
        <f>D10+D12+D14+D32</f>
        <v>222842779</v>
      </c>
    </row>
    <row r="34" ht="13.5" thickTop="1"/>
    <row r="36" ht="12.75">
      <c r="B36" s="5" t="s">
        <v>146</v>
      </c>
    </row>
    <row r="37" spans="2:4" ht="12.75">
      <c r="B37" s="5" t="s">
        <v>25</v>
      </c>
      <c r="C37" s="5">
        <v>236579751</v>
      </c>
      <c r="D37" s="5">
        <v>236579751</v>
      </c>
    </row>
    <row r="38" spans="2:4" ht="12.75">
      <c r="B38" s="5" t="s">
        <v>49</v>
      </c>
      <c r="C38" s="5">
        <v>113652404</v>
      </c>
      <c r="D38" s="5">
        <v>113652404</v>
      </c>
    </row>
    <row r="39" spans="2:4" ht="12.75">
      <c r="B39" s="5" t="s">
        <v>50</v>
      </c>
      <c r="C39" s="5">
        <v>68197111</v>
      </c>
      <c r="D39" s="5">
        <v>68197111</v>
      </c>
    </row>
    <row r="40" spans="2:4" ht="12.75">
      <c r="B40" s="5" t="s">
        <v>51</v>
      </c>
      <c r="C40" s="6">
        <v>12627613</v>
      </c>
      <c r="D40" s="6">
        <v>12627613</v>
      </c>
    </row>
    <row r="41" spans="3:4" ht="12.75">
      <c r="C41" s="5">
        <f>SUM(C37:C40)</f>
        <v>431056879</v>
      </c>
      <c r="D41" s="5">
        <f>SUM(D37:D40)</f>
        <v>431056879</v>
      </c>
    </row>
    <row r="42" spans="2:4" ht="12.75">
      <c r="B42" s="5" t="s">
        <v>26</v>
      </c>
      <c r="C42" s="5">
        <v>5379421</v>
      </c>
      <c r="D42" s="5">
        <v>5379421</v>
      </c>
    </row>
    <row r="43" spans="2:4" ht="12.75">
      <c r="B43" s="5" t="s">
        <v>84</v>
      </c>
      <c r="C43" s="5">
        <v>2854331</v>
      </c>
      <c r="D43" s="5">
        <v>2854331</v>
      </c>
    </row>
    <row r="44" spans="2:4" ht="12.75">
      <c r="B44" s="5" t="s">
        <v>27</v>
      </c>
      <c r="C44" s="6">
        <v>-374005469</v>
      </c>
      <c r="D44" s="6">
        <f>-381891607+5186056</f>
        <v>-376705551</v>
      </c>
    </row>
    <row r="45" spans="3:4" ht="12.75">
      <c r="C45" s="5">
        <f>SUM(C41:C44)</f>
        <v>65285162</v>
      </c>
      <c r="D45" s="5">
        <f>SUM(D41:D44)</f>
        <v>62585080</v>
      </c>
    </row>
    <row r="46" spans="2:4" ht="12.75">
      <c r="B46" s="5" t="s">
        <v>64</v>
      </c>
      <c r="C46" s="5">
        <v>160257699</v>
      </c>
      <c r="D46" s="5">
        <v>160257699</v>
      </c>
    </row>
    <row r="47" spans="3:256" ht="16.5" customHeight="1" thickBot="1">
      <c r="C47" s="10">
        <f>SUM(C45:C46)</f>
        <v>225542861</v>
      </c>
      <c r="D47" s="10">
        <f>SUM(D45:D46)</f>
        <v>222842779</v>
      </c>
      <c r="IV47" s="5">
        <f>SUM(A47:IU47)</f>
        <v>448385640</v>
      </c>
    </row>
    <row r="48" spans="3:4" ht="16.5" customHeight="1" thickTop="1">
      <c r="C48" s="20"/>
      <c r="D48" s="20"/>
    </row>
    <row r="49" spans="2:4" ht="16.5" customHeight="1">
      <c r="B49" s="5" t="s">
        <v>69</v>
      </c>
      <c r="C49" s="32">
        <f>(C45-C14)/C37</f>
        <v>0.22233208792243594</v>
      </c>
      <c r="D49" s="32">
        <f>(D45-D14)/D37</f>
        <v>0.22134020252646222</v>
      </c>
    </row>
    <row r="51" ht="12.75">
      <c r="B51" s="19" t="s">
        <v>89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3"/>
  <sheetViews>
    <sheetView tabSelected="1" view="pageBreakPreview" zoomScaleSheetLayoutView="100" workbookViewId="0" topLeftCell="B15">
      <selection activeCell="B41" sqref="B41"/>
    </sheetView>
  </sheetViews>
  <sheetFormatPr defaultColWidth="9.140625" defaultRowHeight="12.75"/>
  <cols>
    <col min="1" max="1" width="4.57421875" style="2" customWidth="1"/>
    <col min="2" max="2" width="32.00390625" style="2" customWidth="1"/>
    <col min="3" max="4" width="12.28125" style="2" customWidth="1"/>
    <col min="5" max="5" width="11.8515625" style="2" customWidth="1"/>
    <col min="6" max="6" width="12.140625" style="2" customWidth="1"/>
    <col min="7" max="7" width="14.7109375" style="2" customWidth="1"/>
    <col min="8" max="8" width="12.140625" style="2" customWidth="1"/>
    <col min="9" max="9" width="13.8515625" style="2" customWidth="1"/>
    <col min="10" max="10" width="14.5742187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62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132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30</v>
      </c>
      <c r="H7" s="3"/>
      <c r="I7" s="3"/>
      <c r="J7" s="3"/>
    </row>
    <row r="8" spans="2:10" ht="12.75">
      <c r="B8" s="31"/>
      <c r="C8" s="3" t="s">
        <v>28</v>
      </c>
      <c r="D8" s="3"/>
      <c r="E8" s="3"/>
      <c r="F8" s="3"/>
      <c r="G8" s="3" t="s">
        <v>35</v>
      </c>
      <c r="H8" s="3" t="s">
        <v>90</v>
      </c>
      <c r="I8" s="3" t="s">
        <v>31</v>
      </c>
      <c r="J8" s="3"/>
    </row>
    <row r="9" spans="2:10" ht="12.75">
      <c r="B9" s="9"/>
      <c r="C9" s="3" t="s">
        <v>29</v>
      </c>
      <c r="D9" s="3" t="s">
        <v>52</v>
      </c>
      <c r="E9" s="3" t="s">
        <v>53</v>
      </c>
      <c r="F9" s="3" t="s">
        <v>54</v>
      </c>
      <c r="G9" s="3" t="s">
        <v>29</v>
      </c>
      <c r="H9" s="3" t="s">
        <v>91</v>
      </c>
      <c r="I9" s="3" t="s">
        <v>32</v>
      </c>
      <c r="J9" s="3" t="s">
        <v>33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103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129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104</v>
      </c>
      <c r="C15" s="26">
        <v>19999998</v>
      </c>
      <c r="D15" s="26">
        <v>0</v>
      </c>
      <c r="E15" s="26">
        <v>0</v>
      </c>
      <c r="F15" s="26">
        <v>0</v>
      </c>
      <c r="G15" s="26">
        <v>8233752</v>
      </c>
      <c r="H15" s="26">
        <v>0</v>
      </c>
      <c r="I15" s="26">
        <v>-412415946</v>
      </c>
      <c r="J15" s="20">
        <f>SUM(C15:I15)</f>
        <v>-384182196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55</v>
      </c>
      <c r="C17" s="26">
        <v>210265947</v>
      </c>
      <c r="D17" s="26">
        <v>113652404</v>
      </c>
      <c r="E17" s="26">
        <v>68197111</v>
      </c>
      <c r="F17" s="26">
        <v>18941419</v>
      </c>
      <c r="G17" s="26">
        <v>0</v>
      </c>
      <c r="H17" s="26">
        <v>0</v>
      </c>
      <c r="I17" s="26">
        <v>0</v>
      </c>
      <c r="J17" s="20">
        <f>SUM(C17:I17)</f>
        <v>411056881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130</v>
      </c>
      <c r="C19" s="26">
        <v>6313806</v>
      </c>
      <c r="D19" s="26"/>
      <c r="E19" s="26"/>
      <c r="F19" s="26">
        <v>-6313806</v>
      </c>
      <c r="G19" s="26"/>
      <c r="H19" s="26"/>
      <c r="I19" s="26"/>
      <c r="J19" s="20"/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2.75">
      <c r="B21" s="2" t="s">
        <v>63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35910623</v>
      </c>
      <c r="J21" s="20">
        <f>SUM(C21:I21)</f>
        <v>35910623</v>
      </c>
    </row>
    <row r="22" spans="3:10" ht="12.75">
      <c r="C22" s="26"/>
      <c r="D22" s="26"/>
      <c r="E22" s="26"/>
      <c r="F22" s="26"/>
      <c r="G22" s="26"/>
      <c r="H22" s="26"/>
      <c r="I22" s="26"/>
      <c r="J22" s="20"/>
    </row>
    <row r="23" spans="2:10" ht="12.75">
      <c r="B23" s="2" t="s">
        <v>136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-1333967</v>
      </c>
      <c r="J23" s="20">
        <f>SUM(C23:I23)</f>
        <v>-1333967</v>
      </c>
    </row>
    <row r="24" spans="3:10" ht="12.75">
      <c r="C24" s="26"/>
      <c r="D24" s="26"/>
      <c r="E24" s="26"/>
      <c r="F24" s="26"/>
      <c r="G24" s="26"/>
      <c r="H24" s="26"/>
      <c r="I24" s="26"/>
      <c r="J24" s="20"/>
    </row>
    <row r="25" spans="2:10" ht="13.5" thickBot="1">
      <c r="B25" s="2" t="s">
        <v>134</v>
      </c>
      <c r="C25" s="47">
        <f aca="true" t="shared" si="0" ref="C25:H25">SUM(C15:C21)</f>
        <v>236579751</v>
      </c>
      <c r="D25" s="47">
        <f t="shared" si="0"/>
        <v>113652404</v>
      </c>
      <c r="E25" s="47">
        <f t="shared" si="0"/>
        <v>68197111</v>
      </c>
      <c r="F25" s="47">
        <f t="shared" si="0"/>
        <v>12627613</v>
      </c>
      <c r="G25" s="47">
        <f t="shared" si="0"/>
        <v>8233752</v>
      </c>
      <c r="H25" s="47">
        <f t="shared" si="0"/>
        <v>0</v>
      </c>
      <c r="I25" s="47">
        <f>SUM(I15:I23)</f>
        <v>-377839290</v>
      </c>
      <c r="J25" s="47">
        <f>SUM(J15:J23)</f>
        <v>61451341</v>
      </c>
    </row>
    <row r="26" spans="3:10" ht="13.5" thickTop="1">
      <c r="C26" s="48"/>
      <c r="D26" s="48"/>
      <c r="E26" s="48"/>
      <c r="F26" s="48"/>
      <c r="G26" s="48"/>
      <c r="H26" s="48"/>
      <c r="I26" s="48"/>
      <c r="J26" s="48"/>
    </row>
    <row r="27" spans="2:10" ht="12.75">
      <c r="B27" s="46" t="s">
        <v>131</v>
      </c>
      <c r="C27" s="48"/>
      <c r="D27" s="48"/>
      <c r="E27" s="48"/>
      <c r="F27" s="48"/>
      <c r="G27" s="48"/>
      <c r="H27" s="48"/>
      <c r="I27" s="48"/>
      <c r="J27" s="48"/>
    </row>
    <row r="28" spans="2:10" ht="12.75">
      <c r="B28" s="46" t="s">
        <v>133</v>
      </c>
      <c r="C28" s="48"/>
      <c r="D28" s="48"/>
      <c r="E28" s="48"/>
      <c r="F28" s="48"/>
      <c r="G28" s="48"/>
      <c r="H28" s="48"/>
      <c r="I28" s="48"/>
      <c r="J28" s="48"/>
    </row>
    <row r="29" spans="2:10" ht="12.75">
      <c r="B29" s="46"/>
      <c r="C29" s="26"/>
      <c r="D29" s="26"/>
      <c r="E29" s="26"/>
      <c r="F29" s="26"/>
      <c r="G29" s="26"/>
      <c r="H29" s="26"/>
      <c r="I29" s="26"/>
      <c r="J29" s="20"/>
    </row>
    <row r="30" spans="2:10" ht="12.75">
      <c r="B30" s="49" t="s">
        <v>105</v>
      </c>
      <c r="C30" s="26">
        <v>236579751</v>
      </c>
      <c r="D30" s="26">
        <v>113652404</v>
      </c>
      <c r="E30" s="26">
        <v>68197111</v>
      </c>
      <c r="F30" s="26">
        <v>12627613</v>
      </c>
      <c r="G30" s="26">
        <v>5379421</v>
      </c>
      <c r="H30" s="26">
        <v>2854331</v>
      </c>
      <c r="I30" s="26">
        <v>-376705551</v>
      </c>
      <c r="J30" s="20">
        <f>SUM(C30:I30)</f>
        <v>62585080</v>
      </c>
    </row>
    <row r="31" spans="2:10" ht="12.75">
      <c r="B31" s="49"/>
      <c r="C31" s="26"/>
      <c r="D31" s="26"/>
      <c r="E31" s="26"/>
      <c r="F31" s="26"/>
      <c r="G31" s="26"/>
      <c r="H31" s="26"/>
      <c r="I31" s="26"/>
      <c r="J31" s="20"/>
    </row>
    <row r="32" spans="2:10" ht="12.75">
      <c r="B32" s="2" t="s">
        <v>63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/>
      <c r="I32" s="26">
        <f>+Income!E44</f>
        <v>13720450</v>
      </c>
      <c r="J32" s="20">
        <f>SUM(C32:I32)</f>
        <v>13720450</v>
      </c>
    </row>
    <row r="33" spans="3:10" ht="12.75">
      <c r="C33" s="26"/>
      <c r="D33" s="26"/>
      <c r="E33" s="26"/>
      <c r="F33" s="26"/>
      <c r="G33" s="26"/>
      <c r="H33" s="26"/>
      <c r="I33" s="26"/>
      <c r="J33" s="26"/>
    </row>
    <row r="34" spans="2:10" ht="12.75">
      <c r="B34" s="2" t="s">
        <v>106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/>
      <c r="I34" s="26">
        <f>-7779085+23669</f>
        <v>-7755416</v>
      </c>
      <c r="J34" s="20">
        <f>SUM(C34:I34)</f>
        <v>-7755416</v>
      </c>
    </row>
    <row r="35" spans="2:10" ht="12.75">
      <c r="B35" s="2" t="s">
        <v>109</v>
      </c>
      <c r="C35" s="26"/>
      <c r="D35" s="26"/>
      <c r="E35" s="26"/>
      <c r="F35" s="26"/>
      <c r="G35" s="26"/>
      <c r="H35" s="26"/>
      <c r="I35" s="26"/>
      <c r="J35" s="20"/>
    </row>
    <row r="36" spans="2:10" ht="12.75">
      <c r="B36" s="2" t="s">
        <v>151</v>
      </c>
      <c r="C36" s="28"/>
      <c r="D36" s="28"/>
      <c r="E36" s="28"/>
      <c r="F36" s="28"/>
      <c r="G36" s="28"/>
      <c r="H36" s="28"/>
      <c r="I36" s="20"/>
      <c r="J36" s="20"/>
    </row>
    <row r="37" spans="3:10" ht="12.75">
      <c r="C37" s="28"/>
      <c r="D37" s="28"/>
      <c r="E37" s="28"/>
      <c r="F37" s="28"/>
      <c r="G37" s="28"/>
      <c r="H37" s="28"/>
      <c r="I37" s="20"/>
      <c r="J37" s="20"/>
    </row>
    <row r="38" ht="12.75">
      <c r="B38" s="2" t="s">
        <v>148</v>
      </c>
    </row>
    <row r="39" spans="2:10" ht="12.75">
      <c r="B39" s="2" t="s">
        <v>138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0">
        <v>-3264952</v>
      </c>
      <c r="J39" s="20">
        <f>SUM(C39:I39)</f>
        <v>-3264952</v>
      </c>
    </row>
    <row r="40" spans="3:10" ht="12.75">
      <c r="C40" s="28"/>
      <c r="D40" s="28"/>
      <c r="E40" s="28"/>
      <c r="F40" s="28"/>
      <c r="G40" s="28"/>
      <c r="H40" s="28"/>
      <c r="I40" s="28"/>
      <c r="J40" s="28"/>
    </row>
    <row r="41" spans="2:10" ht="15" customHeight="1" thickBot="1">
      <c r="B41" s="2" t="s">
        <v>135</v>
      </c>
      <c r="C41" s="25">
        <f>SUM(C30:C39)</f>
        <v>236579751</v>
      </c>
      <c r="D41" s="25">
        <f aca="true" t="shared" si="1" ref="D41:J41">SUM(D30:D39)</f>
        <v>113652404</v>
      </c>
      <c r="E41" s="25">
        <f t="shared" si="1"/>
        <v>68197111</v>
      </c>
      <c r="F41" s="25">
        <f t="shared" si="1"/>
        <v>12627613</v>
      </c>
      <c r="G41" s="25">
        <f t="shared" si="1"/>
        <v>5379421</v>
      </c>
      <c r="H41" s="25">
        <f t="shared" si="1"/>
        <v>2854331</v>
      </c>
      <c r="I41" s="25">
        <f t="shared" si="1"/>
        <v>-374005469</v>
      </c>
      <c r="J41" s="25">
        <f t="shared" si="1"/>
        <v>65285162</v>
      </c>
    </row>
    <row r="42" spans="3:10" ht="14.25" customHeight="1" thickTop="1">
      <c r="C42" s="29"/>
      <c r="D42" s="29"/>
      <c r="E42" s="29"/>
      <c r="F42" s="29"/>
      <c r="G42" s="29"/>
      <c r="H42" s="29"/>
      <c r="I42" s="29"/>
      <c r="J42" s="29"/>
    </row>
    <row r="43" ht="12.75">
      <c r="B43" s="7"/>
    </row>
    <row r="44" ht="12.75">
      <c r="B44" s="7" t="s">
        <v>56</v>
      </c>
    </row>
    <row r="45" ht="12.75">
      <c r="B45" s="7"/>
    </row>
    <row r="46" ht="12.75">
      <c r="B46" s="7"/>
    </row>
    <row r="47" ht="12.75">
      <c r="B47" s="7" t="s">
        <v>89</v>
      </c>
    </row>
    <row r="50" ht="12.75">
      <c r="I50" s="26"/>
    </row>
    <row r="52" ht="12.75">
      <c r="I52" s="33"/>
    </row>
    <row r="53" ht="12.75">
      <c r="I53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 Kooi Vee</cp:lastModifiedBy>
  <cp:lastPrinted>2004-10-19T10:59:05Z</cp:lastPrinted>
  <dcterms:created xsi:type="dcterms:W3CDTF">2002-11-14T01:39:00Z</dcterms:created>
  <dcterms:modified xsi:type="dcterms:W3CDTF">2004-11-18T00:35:11Z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